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表紙・サンプルについて" sheetId="1" state="visible" r:id="rId1"/>
    <sheet xmlns:r="http://schemas.openxmlformats.org/officeDocument/2006/relationships" name="MySQL(InnoDB)サンプル" sheetId="2" state="visible" r:id="rId2"/>
  </sheets>
  <definedNames/>
  <calcPr calcId="124519" fullCalcOnLoad="1"/>
</workbook>
</file>

<file path=xl/styles.xml><?xml version="1.0" encoding="utf-8"?>
<styleSheet xmlns="http://schemas.openxmlformats.org/spreadsheetml/2006/main">
  <numFmts count="0"/>
  <fonts count="19">
    <font>
      <name val="Calibri"/>
      <family val="2"/>
      <color theme="1"/>
      <sz val="11"/>
      <scheme val="minor"/>
    </font>
    <font>
      <name val="Yu Gothic"/>
      <b val="1"/>
      <color rgb="001F3864"/>
      <sz val="18"/>
    </font>
    <font>
      <name val="Yu Gothic"/>
      <color rgb="00404040"/>
      <sz val="12"/>
    </font>
    <font>
      <name val="Yu Gothic"/>
      <i val="1"/>
      <color rgb="00808080"/>
      <sz val="10"/>
    </font>
    <font>
      <name val="Yu Gothic"/>
      <b val="1"/>
      <color rgb="009C5700"/>
      <sz val="10"/>
    </font>
    <font>
      <name val="Yu Gothic"/>
      <b val="1"/>
      <color rgb="001F3864"/>
      <sz val="12"/>
    </font>
    <font>
      <name val="Yu Gothic"/>
      <sz val="10"/>
    </font>
    <font>
      <name val="Yu Gothic"/>
      <b val="1"/>
      <color rgb="001F3864"/>
      <sz val="11"/>
    </font>
    <font>
      <name val="Yu Gothic"/>
      <color rgb="000000FF"/>
      <sz val="10"/>
    </font>
    <font>
      <name val="Yu Gothic"/>
      <color rgb="00000000"/>
      <sz val="10"/>
    </font>
    <font>
      <name val="Yu Gothic"/>
      <color rgb="001F3864"/>
      <sz val="10"/>
    </font>
    <font>
      <name val="Yu Gothic"/>
      <b val="1"/>
      <color rgb="001F3864"/>
      <sz val="16"/>
    </font>
    <font>
      <name val="Yu Gothic"/>
      <b val="1"/>
      <sz val="10"/>
    </font>
    <font>
      <name val="Yu Gothic"/>
      <b val="1"/>
      <color rgb="000000FF"/>
      <sz val="10"/>
    </font>
    <font>
      <name val="Yu Gothic"/>
      <i val="1"/>
      <color rgb="00808080"/>
      <sz val="9"/>
    </font>
    <font>
      <name val="Yu Gothic"/>
      <b val="1"/>
      <color rgb="00FFFFFF"/>
      <sz val="10"/>
    </font>
    <font>
      <name val="Yu Gothic"/>
      <b val="1"/>
      <color rgb="00000000"/>
      <sz val="10"/>
    </font>
    <font>
      <name val="Consolas"/>
      <color rgb="001F3864"/>
      <sz val="9"/>
    </font>
    <font>
      <name val="Yu Gothic"/>
      <color rgb="00000000"/>
      <sz val="9"/>
    </font>
  </fonts>
  <fills count="8">
    <fill>
      <patternFill/>
    </fill>
    <fill>
      <patternFill patternType="gray125"/>
    </fill>
    <fill>
      <patternFill patternType="solid">
        <fgColor rgb="00FCE4D6"/>
      </patternFill>
    </fill>
    <fill>
      <patternFill patternType="solid">
        <fgColor rgb="00FFFF00"/>
      </patternFill>
    </fill>
    <fill>
      <patternFill patternType="solid">
        <fgColor rgb="00FFFFFF"/>
      </patternFill>
    </fill>
    <fill>
      <patternFill patternType="solid">
        <fgColor rgb="00DCE6F1"/>
      </patternFill>
    </fill>
    <fill>
      <patternFill patternType="solid">
        <fgColor rgb="001F3864"/>
      </patternFill>
    </fill>
    <fill>
      <patternFill patternType="solid">
        <fgColor rgb="00E2EFDA"/>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horizontal="left" vertical="center" wrapText="1"/>
    </xf>
    <xf numFmtId="0" fontId="5" fillId="0" borderId="0" pivotButton="0" quotePrefix="0" xfId="0"/>
    <xf numFmtId="0" fontId="6" fillId="0" borderId="0" applyAlignment="1" pivotButton="0" quotePrefix="0" xfId="0">
      <alignment horizontal="left" vertical="top" wrapText="1"/>
    </xf>
    <xf numFmtId="0" fontId="7" fillId="0" borderId="0" pivotButton="0" quotePrefix="0" xfId="0"/>
    <xf numFmtId="0" fontId="8" fillId="3" borderId="1" applyAlignment="1" pivotButton="0" quotePrefix="0" xfId="0">
      <alignment horizontal="left" vertical="center" wrapText="1"/>
    </xf>
    <xf numFmtId="0" fontId="9" fillId="4" borderId="1" applyAlignment="1" pivotButton="0" quotePrefix="0" xfId="0">
      <alignment horizontal="left" vertical="center" wrapText="1"/>
    </xf>
    <xf numFmtId="0" fontId="10" fillId="5" borderId="1" applyAlignment="1" pivotButton="0" quotePrefix="0" xfId="0">
      <alignment horizontal="left" vertical="center" wrapText="1"/>
    </xf>
    <xf numFmtId="0" fontId="11" fillId="5" borderId="0" pivotButton="0" quotePrefix="0" xfId="0"/>
    <xf numFmtId="0" fontId="12" fillId="5" borderId="1" applyAlignment="1" pivotButton="0" quotePrefix="0" xfId="0">
      <alignment horizontal="left" vertical="center" wrapText="1"/>
    </xf>
    <xf numFmtId="0" fontId="13" fillId="3" borderId="1" applyAlignment="1" pivotButton="0" quotePrefix="0" xfId="0">
      <alignment horizontal="center" vertical="center"/>
    </xf>
    <xf numFmtId="0" fontId="0" fillId="0" borderId="1" pivotButton="0" quotePrefix="0" xfId="0"/>
    <xf numFmtId="0" fontId="14"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15" fillId="6" borderId="1" applyAlignment="1" pivotButton="0" quotePrefix="0" xfId="0">
      <alignment horizontal="center" vertical="center" wrapText="1"/>
    </xf>
    <xf numFmtId="0" fontId="16" fillId="0" borderId="1" applyAlignment="1" pivotButton="0" quotePrefix="0" xfId="0">
      <alignment horizontal="left" vertical="center" wrapText="1"/>
    </xf>
    <xf numFmtId="0" fontId="9" fillId="4" borderId="1" applyAlignment="1" pivotButton="0" quotePrefix="0" xfId="0">
      <alignment horizontal="center" vertical="center" wrapText="1"/>
    </xf>
    <xf numFmtId="0" fontId="9" fillId="0" borderId="1" applyAlignment="1" pivotButton="0" quotePrefix="0" xfId="0">
      <alignment horizontal="center" vertical="center" wrapText="1"/>
    </xf>
    <xf numFmtId="0" fontId="17" fillId="5" borderId="1" applyAlignment="1" pivotButton="0" quotePrefix="0" xfId="0">
      <alignment horizontal="left" vertical="center" wrapText="1"/>
    </xf>
    <xf numFmtId="0" fontId="18" fillId="0" borderId="1" applyAlignment="1" pivotButton="0" quotePrefix="0" xfId="0">
      <alignment horizontal="left" vertical="center" wrapText="1"/>
    </xf>
    <xf numFmtId="0" fontId="9" fillId="7" borderId="1" applyAlignment="1" pivotButton="0" quotePrefix="0" xfId="0">
      <alignment horizontal="center" vertical="center" wrapText="1"/>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C23"/>
  <sheetViews>
    <sheetView showGridLines="0" workbookViewId="0">
      <selection activeCell="A1" sqref="A1"/>
    </sheetView>
  </sheetViews>
  <sheetFormatPr baseColWidth="8" defaultRowHeight="15"/>
  <cols>
    <col width="4" customWidth="1" min="1" max="1"/>
    <col width="46" customWidth="1" min="2" max="2"/>
    <col width="46" customWidth="1" min="3" max="3"/>
    <col width="4" customWidth="1" min="4" max="4"/>
  </cols>
  <sheetData>
    <row r="2">
      <c r="B2" s="1" t="inlineStr">
        <is>
          <t>DBパラメータ設計・チューニングシート【無料サンプル版】</t>
        </is>
      </c>
    </row>
    <row r="3" ht="24" customHeight="1">
      <c r="B3" s="2" t="inlineStr">
        <is>
          <t>MySQL（InnoDB）シートの自動計算・コマンド生成機能（Version 2.0）を体験いただけます</t>
        </is>
      </c>
    </row>
    <row r="4" ht="20" customHeight="1">
      <c r="B4" s="3" t="inlineStr">
        <is>
          <t>Version 2.0 サンプル ／ 作成日: 2026-08-20</t>
        </is>
      </c>
    </row>
    <row r="5" ht="22" customHeight="1">
      <c r="B5" s="4" t="inlineStr">
        <is>
          <t>このファイルは無料サンプル版です。一部の機能・シートのみを収録しています。</t>
        </is>
      </c>
    </row>
    <row r="7">
      <c r="B7" s="5" t="inlineStr">
        <is>
          <t>このサンプルについて</t>
        </is>
      </c>
    </row>
    <row r="8" ht="115" customHeight="1">
      <c r="B8" s="6" t="inlineStr">
        <is>
          <t>本ファイルは「DBパラメータ設計・チューニングシート」Version 2.0 の無料サンプル版です。「MySQL（InnoDB）」シートの推奨値の自動計算式・設定コマンド自動生成の仕組みを、製品版と同じロジックでそのまま収録しています。サーバー情報の入力欄は初期値0の状態になっていますので、ご自身の環境の値（総メモリ量・想定接続数など）を入力して、推奨パラメータとコピペ用コマンドがどのように生成されるかをお試しください。なお、メモリ配分を可視化する円グラフは製品版のみの収録です。</t>
        </is>
      </c>
    </row>
    <row r="10">
      <c r="B10" s="5" t="inlineStr">
        <is>
          <t>使い方</t>
        </is>
      </c>
    </row>
    <row r="11" ht="85" customHeight="1">
      <c r="B11" s="6" t="inlineStr">
        <is>
          <t>① 「MySQL(InnoDB)サンプル」シートの黄色いセルに、ご自身のサーバー情報を入力する（初期値は0です）
② 推奨値列・設定コマンド列が自動的に再計算される（数式を編集する必要はありません）
③ 根拠・注意点列を確認する</t>
        </is>
      </c>
    </row>
    <row r="13">
      <c r="B13" s="5" t="inlineStr">
        <is>
          <t>製品版（フルバージョン）に含まれる内容</t>
        </is>
      </c>
    </row>
    <row r="14" ht="160" customHeight="1">
      <c r="B14" s="6" t="inlineStr">
        <is>
          <t>製品版には、本サンプルと同じ計算ロジックのMySQLシート（16パラメータ・メモリ配分グラフ付き）に加えて、以下がすべて収録されています。
・PostgreSQL パラメータ設計シート（16パラメータ・自動計算・設定コマンド自動生成・メモリ配分グラフ付き）
・導入前チェックリスト
・変更履歴・ライセンス
また、Oracle Database（19c／21c／23ai）・SQL Server（2019／2022）に対応した設計シート（各16／14パラメータ・自動計算・設定コマンド自動生成・メモリ配分グラフ付き）は、別商品として販売しています。</t>
        </is>
      </c>
    </row>
    <row r="16">
      <c r="B16" s="5" t="inlineStr">
        <is>
          <t>製品版はこちら</t>
        </is>
      </c>
    </row>
    <row r="17" ht="70" customHeight="1">
      <c r="B17" s="6" t="inlineStr">
        <is>
          <t>MySQL／PostgreSQL対応版：¥3,300　購入ページ：https://tsuyoshi15.gumroad.com/l/yshedz
Oracle／SQL Server対応版：¥5,500　購入ページ：https://tsuyoshi15.gumroad.com/l/vglemx</t>
        </is>
      </c>
    </row>
    <row r="20">
      <c r="B20" s="7" t="inlineStr">
        <is>
          <t>凡例</t>
        </is>
      </c>
    </row>
    <row r="21">
      <c r="B21" s="8" t="inlineStr">
        <is>
          <t>入力欄（編集OK）</t>
        </is>
      </c>
    </row>
    <row r="22">
      <c r="B22" s="9" t="inlineStr">
        <is>
          <t>自動計算・参考情報（編集不要）</t>
        </is>
      </c>
    </row>
    <row r="23">
      <c r="B23" s="10" t="inlineStr">
        <is>
          <t>設定コマンド（コピペ用・自動生成）</t>
        </is>
      </c>
    </row>
  </sheetData>
  <mergeCells count="8">
    <mergeCell ref="B2:C2"/>
    <mergeCell ref="B11:C11"/>
    <mergeCell ref="B3:C3"/>
    <mergeCell ref="B5:C5"/>
    <mergeCell ref="B14:C14"/>
    <mergeCell ref="B17:C17"/>
    <mergeCell ref="B8:C8"/>
    <mergeCell ref="B4:C4"/>
  </mergeCells>
  <pageMargins left="0.4" right="0.4" top="0.5" bottom="0.5" header="0.5" footer="0.5"/>
  <pageSetup orientation="portrait" fitToHeight="0" fitToWidth="1"/>
</worksheet>
</file>

<file path=xl/worksheets/sheet2.xml><?xml version="1.0" encoding="utf-8"?>
<worksheet xmlns="http://schemas.openxmlformats.org/spreadsheetml/2006/main">
  <sheetPr>
    <tabColor rgb="0000758F"/>
    <outlinePr summaryBelow="1" summaryRight="1"/>
    <pageSetUpPr fitToPage="1"/>
  </sheetPr>
  <dimension ref="A1:F31"/>
  <sheetViews>
    <sheetView showGridLines="0" workbookViewId="0">
      <pane ySplit="10" topLeftCell="A11" activePane="bottomLeft" state="frozen"/>
      <selection pane="bottomLeft" activeCell="A1" sqref="A1"/>
    </sheetView>
  </sheetViews>
  <sheetFormatPr baseColWidth="8" defaultRowHeight="15"/>
  <cols>
    <col width="30" customWidth="1" min="1" max="1"/>
    <col width="12" customWidth="1" min="2" max="2"/>
    <col width="8" customWidth="1" min="3" max="3"/>
    <col width="38" customWidth="1" min="4" max="4"/>
    <col width="42" customWidth="1" min="5" max="5"/>
    <col width="9" customWidth="1" min="6" max="6"/>
    <col width="3" customWidth="1" min="7" max="7"/>
    <col width="26" customWidth="1" min="8" max="8"/>
    <col width="12" customWidth="1" min="9" max="9"/>
  </cols>
  <sheetData>
    <row r="1" ht="26" customHeight="1">
      <c r="A1" s="11" t="inlineStr">
        <is>
          <t>MySQL（InnoDB） パラメータ設計シート</t>
        </is>
      </c>
    </row>
    <row r="3">
      <c r="A3" s="7" t="inlineStr">
        <is>
          <t>■ サーバー情報を入力してください（黄色セルのみ編集）</t>
        </is>
      </c>
    </row>
    <row r="4" ht="34" customHeight="1">
      <c r="A4" s="12" t="inlineStr">
        <is>
          <t>総メモリ量（GB）</t>
        </is>
      </c>
      <c r="B4" s="13" t="n">
        <v>0</v>
      </c>
      <c r="C4" s="14" t="n"/>
      <c r="D4" s="15" t="inlineStr">
        <is>
          <t>サーバー/インスタンスに搭載された物理メモリ量（ご自身の値に書き換えてください）</t>
        </is>
      </c>
      <c r="E4" s="16" t="n"/>
      <c r="F4" s="17" t="n"/>
    </row>
    <row r="5" ht="20" customHeight="1">
      <c r="A5" s="12" t="inlineStr">
        <is>
          <t>ストレージ種別</t>
        </is>
      </c>
      <c r="B5" s="13" t="inlineStr">
        <is>
          <t>SSD</t>
        </is>
      </c>
      <c r="C5" s="14" t="n"/>
      <c r="D5" s="15" t="inlineStr">
        <is>
          <t>OSディスクではなくDBデータ領域のストレージ種別</t>
        </is>
      </c>
      <c r="E5" s="16" t="n"/>
      <c r="F5" s="17" t="n"/>
    </row>
    <row r="6" ht="34" customHeight="1">
      <c r="A6" s="12" t="inlineStr">
        <is>
          <t>想定最大同時接続数</t>
        </is>
      </c>
      <c r="B6" s="13" t="n">
        <v>0</v>
      </c>
      <c r="C6" s="14" t="n"/>
      <c r="D6" s="15" t="inlineStr">
        <is>
          <t>アプリ側コネクションプール上限の合計目安（ご自身の値に書き換えてください）</t>
        </is>
      </c>
      <c r="E6" s="16" t="n"/>
      <c r="F6" s="17" t="n"/>
    </row>
    <row r="7" ht="20" customHeight="1">
      <c r="A7" s="12" t="inlineStr">
        <is>
          <t>主な用途</t>
        </is>
      </c>
      <c r="B7" s="13" t="inlineStr">
        <is>
          <t>OLTP</t>
        </is>
      </c>
      <c r="C7" s="14" t="n"/>
      <c r="D7" s="15" t="inlineStr">
        <is>
          <t>OLTP=通常業務系, OLAP=集計/分析系, 混在=両方</t>
        </is>
      </c>
      <c r="E7" s="16" t="n"/>
      <c r="F7" s="17" t="n"/>
    </row>
    <row r="9">
      <c r="A9" s="7" t="inlineStr">
        <is>
          <t>■ 推奨パラメータ ＆ 設定コマンド（自動計算・自動生成）</t>
        </is>
      </c>
    </row>
    <row r="10">
      <c r="A10" s="18" t="inlineStr">
        <is>
          <t>パラメータ名</t>
        </is>
      </c>
      <c r="B10" s="18" t="inlineStr">
        <is>
          <t>推奨値</t>
        </is>
      </c>
      <c r="C10" s="18" t="inlineStr">
        <is>
          <t>単位</t>
        </is>
      </c>
      <c r="D10" s="18" t="inlineStr">
        <is>
          <t>設定コマンド（コピペ用）</t>
        </is>
      </c>
      <c r="E10" s="18" t="inlineStr">
        <is>
          <t>根拠・考え方</t>
        </is>
      </c>
      <c r="F10" s="18" t="inlineStr">
        <is>
          <t>確認</t>
        </is>
      </c>
    </row>
    <row r="11" ht="53" customHeight="1">
      <c r="A11" s="19" t="inlineStr">
        <is>
          <t>innodb_buffer_pool_size</t>
        </is>
      </c>
      <c r="B11" s="20">
        <f>ROUND($B$4*IF($B$7="OLAP",0.6,0.75),1)</f>
        <v/>
      </c>
      <c r="C11" s="21" t="inlineStr">
        <is>
          <t>GB</t>
        </is>
      </c>
      <c r="D11" s="22">
        <f>"innodb_buffer_pool_size = "&amp;B11&amp;"G"</f>
        <v/>
      </c>
      <c r="E11" s="23" t="inlineStr">
        <is>
          <t>専用DBサーバー前提でメモリの60〜75%を割当（OLAPはソート/一時領域用に余白を多めに確保）</t>
        </is>
      </c>
      <c r="F11" s="24" t="inlineStr">
        <is>
          <t>未</t>
        </is>
      </c>
    </row>
    <row r="12" ht="53" customHeight="1">
      <c r="A12" s="19" t="inlineStr">
        <is>
          <t>innodb_buffer_pool_instances</t>
        </is>
      </c>
      <c r="B12" s="20">
        <f>MAX(1,MIN(8,ROUND(B11,0)))</f>
        <v/>
      </c>
      <c r="C12" s="21" t="inlineStr">
        <is>
          <t>個</t>
        </is>
      </c>
      <c r="D12" s="22">
        <f>"innodb_buffer_pool_instances = "&amp;B12</f>
        <v/>
      </c>
      <c r="E12" s="23" t="inlineStr">
        <is>
          <t>バッファプール1GBあたり概ね1インスタンスの目安。ロック競合緩和のため最大8まで</t>
        </is>
      </c>
      <c r="F12" s="24" t="inlineStr">
        <is>
          <t>未</t>
        </is>
      </c>
    </row>
    <row r="13" ht="68" customHeight="1">
      <c r="A13" s="19" t="inlineStr">
        <is>
          <t>innodb_log_file_size（1ファイルあたり）</t>
        </is>
      </c>
      <c r="B13" s="20">
        <f>MIN(4096,ROUND(B11*1024*0.25,0))</f>
        <v/>
      </c>
      <c r="C13" s="21" t="inlineStr">
        <is>
          <t>MB</t>
        </is>
      </c>
      <c r="D13" s="22">
        <f>"innodb_log_file_size = "&amp;B13&amp;"M"</f>
        <v/>
      </c>
      <c r="E13" s="23" t="inlineStr">
        <is>
          <t>バッファプールの目安25%、ただし上限4096MB（4GB）でキャップ。大きすぎるとクラッシュリカバリが長時間化するため</t>
        </is>
      </c>
      <c r="F13" s="24" t="inlineStr">
        <is>
          <t>未</t>
        </is>
      </c>
    </row>
    <row r="14" ht="53" customHeight="1">
      <c r="A14" s="19" t="inlineStr">
        <is>
          <t>innodb_flush_log_at_trx_commit</t>
        </is>
      </c>
      <c r="B14" s="20">
        <f>IF($B$7="OLAP",2,1)</f>
        <v/>
      </c>
      <c r="C14" s="21" t="inlineStr">
        <is>
          <t>-</t>
        </is>
      </c>
      <c r="D14" s="22">
        <f>"innodb_flush_log_at_trx_commit = "&amp;B14</f>
        <v/>
      </c>
      <c r="E14" s="23" t="inlineStr">
        <is>
          <t>1=コミット毎ディスク同期（安全・OLTP向け）、2=性能優先（ログ消失リスクあり・分析系向け）</t>
        </is>
      </c>
      <c r="F14" s="24" t="inlineStr">
        <is>
          <t>未</t>
        </is>
      </c>
    </row>
    <row r="15" ht="53" customHeight="1">
      <c r="A15" s="19" t="inlineStr">
        <is>
          <t>innodb_io_capacity</t>
        </is>
      </c>
      <c r="B15" s="20">
        <f>IF($B$5="HDD",200,IF($B$5="SSD",2000,10000))</f>
        <v/>
      </c>
      <c r="C15" s="21" t="inlineStr">
        <is>
          <t>-</t>
        </is>
      </c>
      <c r="D15" s="22">
        <f>"innodb_io_capacity = "&amp;B15</f>
        <v/>
      </c>
      <c r="E15" s="23" t="inlineStr">
        <is>
          <t>ストレージ種別に応じたInnoDBバックグラウンドI/Oの目安値（HDD/SSD/NVMe）</t>
        </is>
      </c>
      <c r="F15" s="24" t="inlineStr">
        <is>
          <t>未</t>
        </is>
      </c>
    </row>
    <row r="16" ht="38" customHeight="1">
      <c r="A16" s="19" t="inlineStr">
        <is>
          <t>innodb_io_capacity_max</t>
        </is>
      </c>
      <c r="B16" s="20">
        <f>B15*2</f>
        <v/>
      </c>
      <c r="C16" s="21" t="inlineStr">
        <is>
          <t>-</t>
        </is>
      </c>
      <c r="D16" s="22">
        <f>"innodb_io_capacity_max = "&amp;B16</f>
        <v/>
      </c>
      <c r="E16" s="23" t="inlineStr">
        <is>
          <t>io_capacityの2倍を目安に、突発的なフラッシュ需要に対応</t>
        </is>
      </c>
      <c r="F16" s="24" t="inlineStr">
        <is>
          <t>未</t>
        </is>
      </c>
    </row>
    <row r="17" ht="53" customHeight="1">
      <c r="A17" s="19" t="inlineStr">
        <is>
          <t>max_connections</t>
        </is>
      </c>
      <c r="B17" s="20">
        <f>MAX(151,ROUND($B$6*1.1,0))</f>
        <v/>
      </c>
      <c r="C17" s="21" t="inlineStr">
        <is>
          <t>接続数</t>
        </is>
      </c>
      <c r="D17" s="22">
        <f>"max_connections = "&amp;B17</f>
        <v/>
      </c>
      <c r="E17" s="23" t="inlineStr">
        <is>
          <t>想定最大同時接続数に10%の余裕を加算。1接続あたり数MB消費するためメモリと要相談</t>
        </is>
      </c>
      <c r="F17" s="24" t="inlineStr">
        <is>
          <t>未</t>
        </is>
      </c>
    </row>
    <row r="18" ht="53" customHeight="1">
      <c r="A18" s="19" t="inlineStr">
        <is>
          <t>table_open_cache</t>
        </is>
      </c>
      <c r="B18" s="20">
        <f>MAX(2000,ROUND($B$6*4,0))</f>
        <v/>
      </c>
      <c r="C18" s="21" t="inlineStr">
        <is>
          <t>-</t>
        </is>
      </c>
      <c r="D18" s="22">
        <f>"table_open_cache = "&amp;B18</f>
        <v/>
      </c>
      <c r="E18" s="23" t="inlineStr">
        <is>
          <t>同時接続数×アクセステーブル数を見込んだキャッシュ数の目安（デフォルト2000〜）</t>
        </is>
      </c>
      <c r="F18" s="24" t="inlineStr">
        <is>
          <t>未</t>
        </is>
      </c>
    </row>
    <row r="19" ht="68" customHeight="1">
      <c r="A19" s="19" t="inlineStr">
        <is>
          <t>tmp_table_size / max_heap_table_size</t>
        </is>
      </c>
      <c r="B19" s="20" t="inlineStr">
        <is>
          <t>64</t>
        </is>
      </c>
      <c r="C19" s="21" t="inlineStr">
        <is>
          <t>MB</t>
        </is>
      </c>
      <c r="D19" s="22">
        <f>"tmp_table_size = 64M"&amp;CHAR(10)&amp;"max_heap_table_size = 64M"</f>
        <v/>
      </c>
      <c r="E19" s="23" t="inlineStr">
        <is>
          <t>一時テーブルがディスクへ溢れる閾値。GROUP BY/ORDER BYが多いワークロードでは増加を検討</t>
        </is>
      </c>
      <c r="F19" s="24" t="inlineStr">
        <is>
          <t>未</t>
        </is>
      </c>
    </row>
    <row r="20" ht="83" customHeight="1">
      <c r="A20" s="19" t="inlineStr">
        <is>
          <t>innodb_read_io_threads / innodb_write_io_threads</t>
        </is>
      </c>
      <c r="B20" s="20" t="inlineStr">
        <is>
          <t>4</t>
        </is>
      </c>
      <c r="C20" s="21" t="inlineStr">
        <is>
          <t>-</t>
        </is>
      </c>
      <c r="D20" s="22">
        <f>"innodb_read_io_threads = 4"&amp;CHAR(10)&amp;"innodb_write_io_threads = 4"</f>
        <v/>
      </c>
      <c r="E20" s="23" t="inlineStr">
        <is>
          <t>多くの環境で妥当な既定値。I/O待ちが多い場合は監視の上で増加を検討（最大64）</t>
        </is>
      </c>
      <c r="F20" s="24" t="inlineStr">
        <is>
          <t>未</t>
        </is>
      </c>
    </row>
    <row r="21" ht="68" customHeight="1">
      <c r="A21" s="19" t="inlineStr">
        <is>
          <t>innodb_log_buffer_size</t>
        </is>
      </c>
      <c r="B21" s="20">
        <f>MAX(16,ROUND($B$4*1024*0.01,0))</f>
        <v/>
      </c>
      <c r="C21" s="21" t="inlineStr">
        <is>
          <t>MB</t>
        </is>
      </c>
      <c r="D21" s="22">
        <f>"innodb_log_buffer_size = "&amp;B21&amp;"M"</f>
        <v/>
      </c>
      <c r="E21" s="23" t="inlineStr">
        <is>
          <t>総メモリの約1%、下限16MBを目安。大きなトランザクションが多い場合はログディスク書込回数削減のため増加を検討</t>
        </is>
      </c>
      <c r="F21" s="24" t="inlineStr">
        <is>
          <t>未</t>
        </is>
      </c>
    </row>
    <row r="22" ht="68" customHeight="1">
      <c r="A22" s="19" t="inlineStr">
        <is>
          <t>sort_buffer_size</t>
        </is>
      </c>
      <c r="B22" s="20" t="inlineStr">
        <is>
          <t>2</t>
        </is>
      </c>
      <c r="C22" s="21" t="inlineStr">
        <is>
          <t>MB</t>
        </is>
      </c>
      <c r="D22" s="22">
        <f>"sort_buffer_size = 2M"</f>
        <v/>
      </c>
      <c r="E22" s="23" t="inlineStr">
        <is>
          <t>接続ごとに確保されるソート用バッファ。大きくしすぎると同時接続数×サイズでメモリを圧迫するため既定値付近を推奨</t>
        </is>
      </c>
      <c r="F22" s="24" t="inlineStr">
        <is>
          <t>未</t>
        </is>
      </c>
    </row>
    <row r="23" ht="68" customHeight="1">
      <c r="A23" s="19" t="inlineStr">
        <is>
          <t>join_buffer_size</t>
        </is>
      </c>
      <c r="B23" s="20" t="inlineStr">
        <is>
          <t>2</t>
        </is>
      </c>
      <c r="C23" s="21" t="inlineStr">
        <is>
          <t>MB</t>
        </is>
      </c>
      <c r="D23" s="22">
        <f>"join_buffer_size = 2M"</f>
        <v/>
      </c>
      <c r="E23" s="23" t="inlineStr">
        <is>
          <t>インデックスを使わない結合で使用されるバッファ。sort_buffer_sizeと同様、接続数とのバランスに注意</t>
        </is>
      </c>
      <c r="F23" s="24" t="inlineStr">
        <is>
          <t>未</t>
        </is>
      </c>
    </row>
    <row r="24" ht="53" customHeight="1">
      <c r="A24" s="19" t="inlineStr">
        <is>
          <t>thread_cache_size</t>
        </is>
      </c>
      <c r="B24" s="20">
        <f>MIN(100,ROUND($B$6/10,0)+8)</f>
        <v/>
      </c>
      <c r="C24" s="21" t="inlineStr">
        <is>
          <t>個</t>
        </is>
      </c>
      <c r="D24" s="22">
        <f>"thread_cache_size = "&amp;B24</f>
        <v/>
      </c>
      <c r="E24" s="23" t="inlineStr">
        <is>
          <t>接続/切断が頻繁な環境でスレッド再生成コストを抑える目安値（接続数/10+8が定石）</t>
        </is>
      </c>
      <c r="F24" s="24" t="inlineStr">
        <is>
          <t>未</t>
        </is>
      </c>
    </row>
    <row r="25" ht="53" customHeight="1">
      <c r="A25" s="19" t="inlineStr">
        <is>
          <t>max_allowed_packet</t>
        </is>
      </c>
      <c r="B25" s="20" t="inlineStr">
        <is>
          <t>64</t>
        </is>
      </c>
      <c r="C25" s="21" t="inlineStr">
        <is>
          <t>MB</t>
        </is>
      </c>
      <c r="D25" s="22">
        <f>"max_allowed_packet = 64M"</f>
        <v/>
      </c>
      <c r="E25" s="23" t="inlineStr">
        <is>
          <t>大きなBLOB/TEXTやレプリケーションのイベントサイズ上限に備え、既定値(64MB)を明示的に設定</t>
        </is>
      </c>
      <c r="F25" s="24" t="inlineStr">
        <is>
          <t>未</t>
        </is>
      </c>
    </row>
    <row r="26" ht="53" customHeight="1">
      <c r="A26" s="19" t="inlineStr">
        <is>
          <t>innodb_lock_wait_timeout</t>
        </is>
      </c>
      <c r="B26" s="20" t="inlineStr">
        <is>
          <t>50</t>
        </is>
      </c>
      <c r="C26" s="21" t="inlineStr">
        <is>
          <t>秒</t>
        </is>
      </c>
      <c r="D26" s="22">
        <f>"innodb_lock_wait_timeout = 50"</f>
        <v/>
      </c>
      <c r="E26" s="23" t="inlineStr">
        <is>
          <t>ロック待ちタイムアウト。既定50秒のまま、アプリ側でリトライ制御する設計を推奨</t>
        </is>
      </c>
      <c r="F26" s="24" t="inlineStr">
        <is>
          <t>未</t>
        </is>
      </c>
    </row>
    <row r="29" ht="24" customHeight="1">
      <c r="A29" s="4" t="inlineStr">
        <is>
          <t>この続き（PostgreSQL・チェックリスト）は製品版で、Oracle／SQL Server対応版は別商品でご覧いただけます →</t>
        </is>
      </c>
    </row>
    <row r="30">
      <c r="A30" s="25" t="inlineStr">
        <is>
          <t>MySQL／PostgreSQL対応版（¥3,300）: https://tsuyoshi15.gumroad.com/l/yshedz</t>
        </is>
      </c>
    </row>
    <row r="31">
      <c r="A31" s="25" t="inlineStr">
        <is>
          <t>Oracle／SQL Server対応版（¥5,500）: https://tsuyoshi15.gumroad.com/l/vglemx</t>
        </is>
      </c>
    </row>
  </sheetData>
  <mergeCells count="9">
    <mergeCell ref="A30:E30"/>
    <mergeCell ref="D7:F7"/>
    <mergeCell ref="A29:E29"/>
    <mergeCell ref="D5:F5"/>
    <mergeCell ref="A1:F1"/>
    <mergeCell ref="D4:F4"/>
    <mergeCell ref="A31:E31"/>
    <mergeCell ref="A3:F3"/>
    <mergeCell ref="D6:F6"/>
  </mergeCells>
  <dataValidations count="18">
    <dataValidation sqref="B5" showDropDown="0" showInputMessage="0" showErrorMessage="0" allowBlank="0" type="list">
      <formula1>"HDD,SSD,NVMe"</formula1>
    </dataValidation>
    <dataValidation sqref="B7" showDropDown="0" showInputMessage="0" showErrorMessage="0" allowBlank="0" type="list">
      <formula1>"OLTP,OLAP,混在"</formula1>
    </dataValidation>
    <dataValidation sqref="F11" showDropDown="0" showInputMessage="0" showErrorMessage="0" allowBlank="0" type="list">
      <formula1>"済,未"</formula1>
    </dataValidation>
    <dataValidation sqref="F12" showDropDown="0" showInputMessage="0" showErrorMessage="0" allowBlank="0" type="list">
      <formula1>"済,未"</formula1>
    </dataValidation>
    <dataValidation sqref="F13" showDropDown="0" showInputMessage="0" showErrorMessage="0" allowBlank="0" type="list">
      <formula1>"済,未"</formula1>
    </dataValidation>
    <dataValidation sqref="F14" showDropDown="0" showInputMessage="0" showErrorMessage="0" allowBlank="0" type="list">
      <formula1>"済,未"</formula1>
    </dataValidation>
    <dataValidation sqref="F15" showDropDown="0" showInputMessage="0" showErrorMessage="0" allowBlank="0" type="list">
      <formula1>"済,未"</formula1>
    </dataValidation>
    <dataValidation sqref="F16" showDropDown="0" showInputMessage="0" showErrorMessage="0" allowBlank="0" type="list">
      <formula1>"済,未"</formula1>
    </dataValidation>
    <dataValidation sqref="F17" showDropDown="0" showInputMessage="0" showErrorMessage="0" allowBlank="0" type="list">
      <formula1>"済,未"</formula1>
    </dataValidation>
    <dataValidation sqref="F18" showDropDown="0" showInputMessage="0" showErrorMessage="0" allowBlank="0" type="list">
      <formula1>"済,未"</formula1>
    </dataValidation>
    <dataValidation sqref="F19" showDropDown="0" showInputMessage="0" showErrorMessage="0" allowBlank="0" type="list">
      <formula1>"済,未"</formula1>
    </dataValidation>
    <dataValidation sqref="F20" showDropDown="0" showInputMessage="0" showErrorMessage="0" allowBlank="0" type="list">
      <formula1>"済,未"</formula1>
    </dataValidation>
    <dataValidation sqref="F21" showDropDown="0" showInputMessage="0" showErrorMessage="0" allowBlank="0" type="list">
      <formula1>"済,未"</formula1>
    </dataValidation>
    <dataValidation sqref="F22" showDropDown="0" showInputMessage="0" showErrorMessage="0" allowBlank="0" type="list">
      <formula1>"済,未"</formula1>
    </dataValidation>
    <dataValidation sqref="F23" showDropDown="0" showInputMessage="0" showErrorMessage="0" allowBlank="0" type="list">
      <formula1>"済,未"</formula1>
    </dataValidation>
    <dataValidation sqref="F24" showDropDown="0" showInputMessage="0" showErrorMessage="0" allowBlank="0" type="list">
      <formula1>"済,未"</formula1>
    </dataValidation>
    <dataValidation sqref="F25" showDropDown="0" showInputMessage="0" showErrorMessage="0" allowBlank="0" type="list">
      <formula1>"済,未"</formula1>
    </dataValidation>
    <dataValidation sqref="F26" showDropDown="0" showInputMessage="0" showErrorMessage="0" allowBlank="0" type="list">
      <formula1>"済,未"</formula1>
    </dataValidation>
  </dataValidations>
  <pageMargins left="0.4" right="0.4" top="0.5" bottom="0.5"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2026-08-20T13:18:04Z</dcterms:created>
  <dcterms:modified xmlns:dcterms="http://purl.org/dc/terms/" xmlns:xsi="http://www.w3.org/2001/XMLSchema-instance" xsi:type="dcterms:W3CDTF">2026-08-20T13:18:04Z</dcterms:modified>
</cp:coreProperties>
</file>